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48" yWindow="-396" windowWidth="16536" windowHeight="9432"/>
  </bookViews>
  <sheets>
    <sheet name="Feuil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S16" i="1"/>
  <c r="S10" l="1"/>
  <c r="S13"/>
  <c r="R16"/>
  <c r="R13"/>
  <c r="R10"/>
  <c r="S14" l="1"/>
  <c r="R14"/>
  <c r="S17" l="1"/>
  <c r="R17"/>
  <c r="Q12"/>
  <c r="Q11"/>
  <c r="Q8"/>
  <c r="Q9"/>
  <c r="Q7"/>
  <c r="Q13" l="1"/>
  <c r="Q10" l="1"/>
  <c r="P13"/>
  <c r="P14" s="1"/>
  <c r="P10"/>
  <c r="O10"/>
  <c r="O14" s="1"/>
  <c r="O13"/>
  <c r="N13"/>
  <c r="N14" s="1"/>
  <c r="N10"/>
  <c r="L10"/>
  <c r="C13"/>
  <c r="C14"/>
  <c r="C17" s="1"/>
  <c r="D13"/>
  <c r="E13"/>
  <c r="F13"/>
  <c r="F14" s="1"/>
  <c r="G13"/>
  <c r="G14"/>
  <c r="H13"/>
  <c r="H14"/>
  <c r="H17" s="1"/>
  <c r="I13"/>
  <c r="J13"/>
  <c r="K13"/>
  <c r="C10"/>
  <c r="D10"/>
  <c r="E10"/>
  <c r="E14" s="1"/>
  <c r="F10"/>
  <c r="G10"/>
  <c r="H10"/>
  <c r="I10"/>
  <c r="J10"/>
  <c r="K10"/>
  <c r="M10"/>
  <c r="M13"/>
  <c r="M14" s="1"/>
  <c r="L13"/>
  <c r="L14" s="1"/>
  <c r="B13"/>
  <c r="B10"/>
  <c r="B14" s="1"/>
  <c r="B17" s="1"/>
  <c r="J14"/>
  <c r="J17" s="1"/>
  <c r="D14"/>
  <c r="D15" s="1"/>
  <c r="D17"/>
  <c r="I14"/>
  <c r="I15" s="1"/>
  <c r="J15"/>
  <c r="K14"/>
  <c r="K15" s="1"/>
  <c r="G17"/>
  <c r="Q14" l="1"/>
  <c r="R15" s="1"/>
  <c r="E15"/>
  <c r="E17"/>
  <c r="N17"/>
  <c r="N15"/>
  <c r="O15"/>
  <c r="O16"/>
  <c r="O17" s="1"/>
  <c r="P15"/>
  <c r="P16"/>
  <c r="P17"/>
  <c r="M17"/>
  <c r="M15"/>
  <c r="F15"/>
  <c r="F17"/>
  <c r="G15"/>
  <c r="L15"/>
  <c r="L17"/>
  <c r="I17"/>
  <c r="H15"/>
  <c r="K17"/>
  <c r="C15"/>
  <c r="Q16" l="1"/>
  <c r="Q17" s="1"/>
  <c r="Q15"/>
</calcChain>
</file>

<file path=xl/sharedStrings.xml><?xml version="1.0" encoding="utf-8"?>
<sst xmlns="http://schemas.openxmlformats.org/spreadsheetml/2006/main" count="20" uniqueCount="20">
  <si>
    <t>NATURE DE DTI</t>
  </si>
  <si>
    <t>Recettes totales DGD</t>
  </si>
  <si>
    <t>Recettes fiscales totales (Mds Ar)</t>
  </si>
  <si>
    <t>Variation Recettes</t>
  </si>
  <si>
    <t>EVOLUTION DES RECETTES DOUANIERES</t>
  </si>
  <si>
    <t>Unité : Mds Ariary</t>
  </si>
  <si>
    <t xml:space="preserve">Droit des Douanes [DD]  </t>
  </si>
  <si>
    <t xml:space="preserve">TVA Import   </t>
  </si>
  <si>
    <t>Taxe sur les produits pétroliers [TPP]</t>
  </si>
  <si>
    <t>TVA sur les produits pétroliers [TVP]</t>
  </si>
  <si>
    <r>
      <t>Source</t>
    </r>
    <r>
      <rPr>
        <sz val="9"/>
        <color indexed="19"/>
        <rFont val="Times New Roman"/>
        <family val="1"/>
      </rPr>
      <t xml:space="preserve"> : DG - Douanes</t>
    </r>
  </si>
  <si>
    <r>
      <t xml:space="preserve">Autres Taxes </t>
    </r>
    <r>
      <rPr>
        <b/>
        <sz val="11"/>
        <color indexed="8"/>
        <rFont val="Arial"/>
        <family val="2"/>
      </rPr>
      <t>(a)</t>
    </r>
  </si>
  <si>
    <t>(a) Autres Taxes : Droit de Navigation, Amendes Budgétaires, …</t>
  </si>
  <si>
    <t>Recettes sur produits non pétroliers</t>
  </si>
  <si>
    <t>Recettes sur produits pétroliers</t>
  </si>
  <si>
    <t>Part DGD sur recettes fiscales totales</t>
  </si>
  <si>
    <t>2022(b)</t>
  </si>
  <si>
    <t>2005 -juin 2022</t>
  </si>
  <si>
    <t>Date : 11/07/2022</t>
  </si>
  <si>
    <t xml:space="preserve">(b) Recettes collectées provisoires à fin juin 2022 </t>
  </si>
</sst>
</file>

<file path=xl/styles.xml><?xml version="1.0" encoding="utf-8"?>
<styleSheet xmlns="http://schemas.openxmlformats.org/spreadsheetml/2006/main">
  <numFmts count="6">
    <numFmt numFmtId="43" formatCode="_-* #,##0.00\ _€_-;\-* #,##0.00\ _€_-;_-* &quot;-&quot;??\ _€_-;_-@_-"/>
    <numFmt numFmtId="164" formatCode="#,##0.0"/>
    <numFmt numFmtId="165" formatCode="0.0%"/>
    <numFmt numFmtId="166" formatCode="0.0"/>
    <numFmt numFmtId="167" formatCode="_-* #,##0.0\ _€_-;\-* #,##0.0\ _€_-;_-* &quot;-&quot;??\ _€_-;_-@_-"/>
    <numFmt numFmtId="168" formatCode="_-* #,##0.00000\ _€_-;\-* #,##0.00000\ _€_-;_-* &quot;-&quot;??\ _€_-;_-@_-"/>
  </numFmts>
  <fonts count="2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color indexed="19"/>
      <name val="Times New Roman"/>
      <family val="1"/>
    </font>
    <font>
      <b/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1"/>
      <color theme="2" tint="-0.749992370372631"/>
      <name val="Times New Roman"/>
      <family val="1"/>
    </font>
    <font>
      <b/>
      <sz val="11"/>
      <color theme="2" tint="-0.749992370372631"/>
      <name val="Arial"/>
      <family val="2"/>
    </font>
    <font>
      <u/>
      <sz val="9"/>
      <color theme="2" tint="-0.749992370372631"/>
      <name val="Times New Roman"/>
      <family val="1"/>
    </font>
    <font>
      <i/>
      <sz val="9"/>
      <color theme="2" tint="-0.749992370372631"/>
      <name val="Albertus Extra Bold"/>
      <family val="2"/>
    </font>
    <font>
      <sz val="11"/>
      <color theme="2" tint="-0.749992370372631"/>
      <name val="Albertus Extra Bold"/>
      <family val="2"/>
    </font>
    <font>
      <i/>
      <sz val="12"/>
      <color theme="2" tint="-0.749992370372631"/>
      <name val="Brush Script MT"/>
      <family val="4"/>
    </font>
    <font>
      <i/>
      <sz val="10"/>
      <color theme="2" tint="-0.749992370372631"/>
      <name val="Century Gothic"/>
      <family val="2"/>
    </font>
    <font>
      <i/>
      <sz val="8"/>
      <color theme="2" tint="-0.749992370372631"/>
      <name val="Albertus Extra Bold"/>
      <family val="2"/>
    </font>
    <font>
      <sz val="8"/>
      <color theme="1"/>
      <name val="Britannic Bold"/>
      <family val="2"/>
    </font>
    <font>
      <b/>
      <sz val="11"/>
      <color theme="1"/>
      <name val="Arial"/>
      <family val="2"/>
    </font>
    <font>
      <b/>
      <sz val="14"/>
      <color theme="2" tint="-0.749992370372631"/>
      <name val="Britannic Bold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/>
      <bottom style="medium">
        <color rgb="FFD8D8D8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D8D8D8"/>
      </left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 style="medium">
        <color rgb="FFD8D8D8"/>
      </left>
      <right style="medium">
        <color rgb="FFD8D8D8"/>
      </right>
      <top/>
      <bottom style="medium">
        <color rgb="FFD8D8D8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6" fillId="0" borderId="0"/>
    <xf numFmtId="9" fontId="7" fillId="0" borderId="0" applyFont="0" applyFill="0" applyBorder="0" applyAlignment="0" applyProtection="0"/>
  </cellStyleXfs>
  <cellXfs count="35">
    <xf numFmtId="0" fontId="0" fillId="0" borderId="0" xfId="0"/>
    <xf numFmtId="166" fontId="9" fillId="0" borderId="1" xfId="0" applyNumberFormat="1" applyFont="1" applyBorder="1" applyAlignment="1">
      <alignment horizontal="right" wrapText="1"/>
    </xf>
    <xf numFmtId="166" fontId="9" fillId="0" borderId="2" xfId="0" applyNumberFormat="1" applyFont="1" applyBorder="1" applyAlignment="1">
      <alignment horizontal="right" wrapText="1"/>
    </xf>
    <xf numFmtId="0" fontId="2" fillId="2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9" fontId="1" fillId="3" borderId="4" xfId="0" applyNumberFormat="1" applyFont="1" applyFill="1" applyBorder="1" applyAlignment="1">
      <alignment horizontal="right" wrapText="1"/>
    </xf>
    <xf numFmtId="0" fontId="10" fillId="2" borderId="5" xfId="0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2" fillId="3" borderId="4" xfId="0" applyFont="1" applyFill="1" applyBorder="1" applyAlignment="1">
      <alignment wrapText="1"/>
    </xf>
    <xf numFmtId="166" fontId="11" fillId="4" borderId="2" xfId="0" applyNumberFormat="1" applyFont="1" applyFill="1" applyBorder="1" applyAlignment="1">
      <alignment wrapText="1"/>
    </xf>
    <xf numFmtId="0" fontId="12" fillId="0" borderId="0" xfId="0" applyFont="1" applyBorder="1" applyAlignment="1">
      <alignment horizontal="left"/>
    </xf>
    <xf numFmtId="0" fontId="13" fillId="0" borderId="0" xfId="0" applyFont="1"/>
    <xf numFmtId="0" fontId="14" fillId="0" borderId="0" xfId="0" applyFont="1"/>
    <xf numFmtId="167" fontId="2" fillId="2" borderId="4" xfId="1" applyNumberFormat="1" applyFont="1" applyFill="1" applyBorder="1" applyAlignment="1">
      <alignment horizontal="right" wrapText="1"/>
    </xf>
    <xf numFmtId="167" fontId="2" fillId="2" borderId="4" xfId="1" applyNumberFormat="1" applyFont="1" applyFill="1" applyBorder="1" applyAlignment="1">
      <alignment wrapText="1"/>
    </xf>
    <xf numFmtId="43" fontId="7" fillId="0" borderId="0" xfId="1" applyFont="1"/>
    <xf numFmtId="0" fontId="15" fillId="0" borderId="0" xfId="0" applyFont="1"/>
    <xf numFmtId="43" fontId="8" fillId="0" borderId="0" xfId="1" applyFont="1"/>
    <xf numFmtId="0" fontId="16" fillId="0" borderId="0" xfId="0" applyFont="1"/>
    <xf numFmtId="167" fontId="0" fillId="0" borderId="0" xfId="0" applyNumberFormat="1"/>
    <xf numFmtId="0" fontId="17" fillId="0" borderId="0" xfId="0" applyFont="1"/>
    <xf numFmtId="0" fontId="18" fillId="0" borderId="0" xfId="0" applyFont="1"/>
    <xf numFmtId="0" fontId="19" fillId="0" borderId="3" xfId="0" applyFont="1" applyFill="1" applyBorder="1" applyAlignment="1">
      <alignment wrapText="1"/>
    </xf>
    <xf numFmtId="166" fontId="19" fillId="0" borderId="4" xfId="0" applyNumberFormat="1" applyFont="1" applyFill="1" applyBorder="1" applyAlignment="1">
      <alignment wrapText="1"/>
    </xf>
    <xf numFmtId="164" fontId="19" fillId="0" borderId="4" xfId="0" applyNumberFormat="1" applyFont="1" applyFill="1" applyBorder="1" applyAlignment="1">
      <alignment horizontal="right" wrapText="1"/>
    </xf>
    <xf numFmtId="9" fontId="7" fillId="0" borderId="0" xfId="3" applyFont="1"/>
    <xf numFmtId="0" fontId="3" fillId="5" borderId="3" xfId="0" applyFont="1" applyFill="1" applyBorder="1" applyAlignment="1">
      <alignment wrapText="1"/>
    </xf>
    <xf numFmtId="165" fontId="1" fillId="5" borderId="4" xfId="0" applyNumberFormat="1" applyFont="1" applyFill="1" applyBorder="1" applyAlignment="1">
      <alignment horizontal="right" vertical="center" wrapText="1"/>
    </xf>
    <xf numFmtId="0" fontId="11" fillId="4" borderId="8" xfId="0" applyFont="1" applyFill="1" applyBorder="1" applyAlignment="1">
      <alignment horizontal="left" wrapText="1"/>
    </xf>
    <xf numFmtId="9" fontId="7" fillId="0" borderId="0" xfId="3" applyFont="1"/>
    <xf numFmtId="43" fontId="7" fillId="0" borderId="0" xfId="3" applyNumberFormat="1" applyFont="1"/>
    <xf numFmtId="168" fontId="0" fillId="0" borderId="0" xfId="0" applyNumberFormat="1"/>
    <xf numFmtId="0" fontId="20" fillId="0" borderId="0" xfId="0" applyFont="1" applyAlignment="1">
      <alignment horizontal="center"/>
    </xf>
  </cellXfs>
  <cellStyles count="4">
    <cellStyle name="Milliers" xfId="1" builtinId="3"/>
    <cellStyle name="Normal" xfId="0" builtinId="0"/>
    <cellStyle name="Normal 3" xfId="2"/>
    <cellStyle name="Pourcentag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yms/Desktop/zinasoa_SSAE/recettes_douaniere/2020/mensuelle/recap_mensuel_decembre_2020_Gasyne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c_bur"/>
      <sheetName val="Rec_dti"/>
    </sheetNames>
    <sheetDataSet>
      <sheetData sheetId="0"/>
      <sheetData sheetId="1">
        <row r="7">
          <cell r="N7">
            <v>498.34152950700002</v>
          </cell>
        </row>
        <row r="8">
          <cell r="N8">
            <v>1135.945491425</v>
          </cell>
        </row>
        <row r="9">
          <cell r="N9">
            <v>1.1917957260000001</v>
          </cell>
        </row>
        <row r="11">
          <cell r="N11">
            <v>231.74530978899998</v>
          </cell>
        </row>
        <row r="12">
          <cell r="N12">
            <v>320.158858447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1"/>
  <sheetViews>
    <sheetView showGridLines="0" tabSelected="1" workbookViewId="0">
      <selection activeCell="S17" sqref="S17"/>
    </sheetView>
  </sheetViews>
  <sheetFormatPr baseColWidth="10" defaultRowHeight="14.4"/>
  <cols>
    <col min="1" max="1" width="36.21875" customWidth="1"/>
    <col min="2" max="13" width="7.88671875" customWidth="1"/>
    <col min="14" max="14" width="7.88671875" style="17" customWidth="1"/>
    <col min="15" max="15" width="7.88671875" style="19" customWidth="1"/>
    <col min="16" max="18" width="7.88671875" customWidth="1"/>
    <col min="19" max="19" width="9.6640625" bestFit="1" customWidth="1"/>
    <col min="20" max="20" width="10.88671875" bestFit="1" customWidth="1"/>
    <col min="21" max="21" width="14.33203125" bestFit="1" customWidth="1"/>
    <col min="22" max="22" width="10.88671875" bestFit="1" customWidth="1"/>
    <col min="23" max="23" width="14.33203125" bestFit="1" customWidth="1"/>
    <col min="24" max="24" width="10.88671875" bestFit="1" customWidth="1"/>
    <col min="25" max="25" width="14.33203125" bestFit="1" customWidth="1"/>
    <col min="26" max="26" width="10.88671875" bestFit="1" customWidth="1"/>
  </cols>
  <sheetData>
    <row r="1" spans="1:19" ht="17.399999999999999">
      <c r="A1" s="34" t="s">
        <v>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9" ht="17.399999999999999">
      <c r="A2" s="34" t="s">
        <v>17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4" spans="1:19" ht="16.8">
      <c r="A4" s="18" t="s">
        <v>18</v>
      </c>
    </row>
    <row r="5" spans="1:19" ht="15" thickBot="1">
      <c r="L5" s="20" t="s">
        <v>5</v>
      </c>
    </row>
    <row r="6" spans="1:19" ht="23.25" customHeight="1" thickBot="1">
      <c r="A6" s="6" t="s">
        <v>0</v>
      </c>
      <c r="B6" s="7">
        <v>2005</v>
      </c>
      <c r="C6" s="7">
        <v>2006</v>
      </c>
      <c r="D6" s="7">
        <v>2007</v>
      </c>
      <c r="E6" s="7">
        <v>2008</v>
      </c>
      <c r="F6" s="7">
        <v>2009</v>
      </c>
      <c r="G6" s="7">
        <v>2010</v>
      </c>
      <c r="H6" s="7">
        <v>2011</v>
      </c>
      <c r="I6" s="7">
        <v>2012</v>
      </c>
      <c r="J6" s="7">
        <v>2013</v>
      </c>
      <c r="K6" s="7">
        <v>2014</v>
      </c>
      <c r="L6" s="7">
        <v>2015</v>
      </c>
      <c r="M6" s="7">
        <v>2016</v>
      </c>
      <c r="N6" s="7">
        <v>2017</v>
      </c>
      <c r="O6" s="7">
        <v>2018</v>
      </c>
      <c r="P6" s="7">
        <v>2019</v>
      </c>
      <c r="Q6" s="7">
        <v>2020</v>
      </c>
      <c r="R6" s="7">
        <v>2021</v>
      </c>
      <c r="S6" s="7" t="s">
        <v>16</v>
      </c>
    </row>
    <row r="7" spans="1:19" ht="15" customHeight="1" thickBot="1">
      <c r="A7" s="8" t="s">
        <v>6</v>
      </c>
      <c r="B7" s="1">
        <v>112.16247656205</v>
      </c>
      <c r="C7" s="1">
        <v>138.60125656175998</v>
      </c>
      <c r="D7" s="1">
        <v>179.46928467800001</v>
      </c>
      <c r="E7" s="1">
        <v>219.9</v>
      </c>
      <c r="F7" s="1">
        <v>163.19999999999999</v>
      </c>
      <c r="G7" s="1">
        <v>172.3</v>
      </c>
      <c r="H7" s="1">
        <v>209.8</v>
      </c>
      <c r="I7" s="1">
        <v>227.1</v>
      </c>
      <c r="J7" s="1">
        <v>219.9</v>
      </c>
      <c r="K7" s="1">
        <v>264.30718086899998</v>
      </c>
      <c r="L7" s="1">
        <v>331.38833855199999</v>
      </c>
      <c r="M7" s="1">
        <v>412.08556021100003</v>
      </c>
      <c r="N7" s="1">
        <v>493.15604095299994</v>
      </c>
      <c r="O7" s="1">
        <v>535.45824103999996</v>
      </c>
      <c r="P7" s="1">
        <v>604.7390814800001</v>
      </c>
      <c r="Q7" s="1">
        <f>[1]Rec_dti!$N7</f>
        <v>498.34152950700002</v>
      </c>
      <c r="R7" s="1">
        <v>591.67906805100006</v>
      </c>
      <c r="S7" s="1">
        <v>345.67457392500006</v>
      </c>
    </row>
    <row r="8" spans="1:19" ht="15" customHeight="1" thickBot="1">
      <c r="A8" s="9" t="s">
        <v>7</v>
      </c>
      <c r="B8" s="2">
        <v>213.53199215357</v>
      </c>
      <c r="C8" s="2">
        <v>262.63</v>
      </c>
      <c r="D8" s="2">
        <v>339.23067422695999</v>
      </c>
      <c r="E8" s="2">
        <v>483.3</v>
      </c>
      <c r="F8" s="2">
        <v>362.7</v>
      </c>
      <c r="G8" s="2">
        <v>384.9</v>
      </c>
      <c r="H8" s="2">
        <v>476.5</v>
      </c>
      <c r="I8" s="2">
        <v>522.20000000000005</v>
      </c>
      <c r="J8" s="2">
        <v>515.1</v>
      </c>
      <c r="K8" s="2">
        <v>611.84642362900001</v>
      </c>
      <c r="L8" s="1">
        <v>728.32975630300007</v>
      </c>
      <c r="M8" s="1">
        <v>881.62380876499992</v>
      </c>
      <c r="N8" s="1">
        <v>1088.7652712719998</v>
      </c>
      <c r="O8" s="1">
        <v>1232.6234859200001</v>
      </c>
      <c r="P8" s="1">
        <v>1346.2328095500002</v>
      </c>
      <c r="Q8" s="1">
        <f>[1]Rec_dti!$N8</f>
        <v>1135.945491425</v>
      </c>
      <c r="R8" s="1">
        <v>1302.6413452740001</v>
      </c>
      <c r="S8" s="1">
        <v>709.98601647700002</v>
      </c>
    </row>
    <row r="9" spans="1:19" ht="15" customHeight="1" thickBot="1">
      <c r="A9" s="9" t="s">
        <v>11</v>
      </c>
      <c r="B9" s="2">
        <v>11.089132684560001</v>
      </c>
      <c r="C9" s="2">
        <v>3.993753955014999</v>
      </c>
      <c r="D9" s="2">
        <v>15.223689225960001</v>
      </c>
      <c r="E9" s="2">
        <v>0.5</v>
      </c>
      <c r="F9" s="2">
        <v>0.1</v>
      </c>
      <c r="G9" s="2">
        <v>0.3</v>
      </c>
      <c r="H9" s="2">
        <v>0</v>
      </c>
      <c r="I9" s="2">
        <v>0.1</v>
      </c>
      <c r="J9" s="2">
        <v>0</v>
      </c>
      <c r="K9" s="2">
        <v>3.9448841999999998E-2</v>
      </c>
      <c r="L9" s="1">
        <v>6.1961194000000004E-2</v>
      </c>
      <c r="M9" s="1">
        <v>4.3548010999999998E-2</v>
      </c>
      <c r="N9" s="1">
        <v>0.47304859199999999</v>
      </c>
      <c r="O9" s="1">
        <v>0.5101639</v>
      </c>
      <c r="P9" s="1">
        <v>0.799177421</v>
      </c>
      <c r="Q9" s="1">
        <f>[1]Rec_dti!$N9</f>
        <v>1.1917957260000001</v>
      </c>
      <c r="R9" s="1">
        <v>1.4037440350000001</v>
      </c>
      <c r="S9" s="1">
        <v>0.68202264000000012</v>
      </c>
    </row>
    <row r="10" spans="1:19" ht="15" customHeight="1" thickBot="1">
      <c r="A10" s="30" t="s">
        <v>13</v>
      </c>
      <c r="B10" s="11">
        <f>SUM(B7:B9)</f>
        <v>336.78360140018003</v>
      </c>
      <c r="C10" s="11">
        <f t="shared" ref="C10:L10" si="0">SUM(C7:C9)</f>
        <v>405.225010516775</v>
      </c>
      <c r="D10" s="11">
        <f t="shared" si="0"/>
        <v>533.92364813092001</v>
      </c>
      <c r="E10" s="11">
        <f t="shared" si="0"/>
        <v>703.7</v>
      </c>
      <c r="F10" s="11">
        <f t="shared" si="0"/>
        <v>526</v>
      </c>
      <c r="G10" s="11">
        <f t="shared" si="0"/>
        <v>557.5</v>
      </c>
      <c r="H10" s="11">
        <f t="shared" si="0"/>
        <v>686.3</v>
      </c>
      <c r="I10" s="11">
        <f t="shared" si="0"/>
        <v>749.40000000000009</v>
      </c>
      <c r="J10" s="11">
        <f t="shared" si="0"/>
        <v>735</v>
      </c>
      <c r="K10" s="11">
        <f t="shared" si="0"/>
        <v>876.19305334000001</v>
      </c>
      <c r="L10" s="11">
        <f t="shared" si="0"/>
        <v>1059.7800560490002</v>
      </c>
      <c r="M10" s="11">
        <f t="shared" ref="M10:R10" si="1">SUM(M7:M9)</f>
        <v>1293.7529169869999</v>
      </c>
      <c r="N10" s="11">
        <f t="shared" si="1"/>
        <v>1582.3943608169998</v>
      </c>
      <c r="O10" s="11">
        <f t="shared" si="1"/>
        <v>1768.5918908600001</v>
      </c>
      <c r="P10" s="11">
        <f t="shared" si="1"/>
        <v>1951.7710684510002</v>
      </c>
      <c r="Q10" s="11">
        <f t="shared" si="1"/>
        <v>1635.4788166579999</v>
      </c>
      <c r="R10" s="11">
        <f t="shared" si="1"/>
        <v>1895.7241573600002</v>
      </c>
      <c r="S10" s="11">
        <f t="shared" ref="S10" si="2">SUM(S7:S9)</f>
        <v>1056.342613042</v>
      </c>
    </row>
    <row r="11" spans="1:19" ht="15" customHeight="1" thickBot="1">
      <c r="A11" s="9" t="s">
        <v>8</v>
      </c>
      <c r="B11" s="2">
        <v>48.873429110199993</v>
      </c>
      <c r="C11" s="2">
        <v>89.624923112000005</v>
      </c>
      <c r="D11" s="2">
        <v>100.21179341279999</v>
      </c>
      <c r="E11" s="2">
        <v>99.9</v>
      </c>
      <c r="F11" s="2">
        <v>90.7</v>
      </c>
      <c r="G11" s="2">
        <v>90.2</v>
      </c>
      <c r="H11" s="2">
        <v>87</v>
      </c>
      <c r="I11" s="2">
        <v>76.599999999999994</v>
      </c>
      <c r="J11" s="2">
        <v>79.7</v>
      </c>
      <c r="K11" s="2">
        <v>87.544958909000002</v>
      </c>
      <c r="L11" s="1">
        <v>126.70937321700001</v>
      </c>
      <c r="M11" s="1">
        <v>126.396029457</v>
      </c>
      <c r="N11" s="1">
        <v>135.34865286600001</v>
      </c>
      <c r="O11" s="1">
        <v>231.714709113</v>
      </c>
      <c r="P11" s="1">
        <v>285.31389224500003</v>
      </c>
      <c r="Q11" s="1">
        <f>[1]Rec_dti!$N11</f>
        <v>231.74530978899998</v>
      </c>
      <c r="R11" s="1">
        <v>264.965150618</v>
      </c>
      <c r="S11" s="1">
        <v>129.81764819199998</v>
      </c>
    </row>
    <row r="12" spans="1:19" ht="15" customHeight="1" thickBot="1">
      <c r="A12" s="9" t="s">
        <v>9</v>
      </c>
      <c r="B12" s="2">
        <v>105.61315342319999</v>
      </c>
      <c r="C12" s="2">
        <v>134.0243832468</v>
      </c>
      <c r="D12" s="2">
        <v>140.31792207680002</v>
      </c>
      <c r="E12" s="2">
        <v>204.2</v>
      </c>
      <c r="F12" s="2">
        <v>136.69999999999999</v>
      </c>
      <c r="G12" s="2">
        <v>181.7</v>
      </c>
      <c r="H12" s="2">
        <v>223.8</v>
      </c>
      <c r="I12" s="2">
        <v>222.6</v>
      </c>
      <c r="J12" s="2">
        <v>357.6</v>
      </c>
      <c r="K12" s="2">
        <v>291.296339983</v>
      </c>
      <c r="L12" s="1">
        <v>272.712230046</v>
      </c>
      <c r="M12" s="1">
        <v>262.52350393400002</v>
      </c>
      <c r="N12" s="1">
        <v>329.37326987900002</v>
      </c>
      <c r="O12" s="1">
        <v>427.63237111199993</v>
      </c>
      <c r="P12" s="1">
        <v>511.25606355200006</v>
      </c>
      <c r="Q12" s="1">
        <f>[1]Rec_dti!$N12</f>
        <v>320.158858447</v>
      </c>
      <c r="R12" s="1">
        <v>496.32314904099997</v>
      </c>
      <c r="S12" s="1">
        <v>361.39164555299999</v>
      </c>
    </row>
    <row r="13" spans="1:19" ht="15" customHeight="1" thickBot="1">
      <c r="A13" s="30" t="s">
        <v>14</v>
      </c>
      <c r="B13" s="11">
        <f>SUM(B11:B12)</f>
        <v>154.4865825334</v>
      </c>
      <c r="C13" s="11">
        <f t="shared" ref="C13:L13" si="3">SUM(C11:C12)</f>
        <v>223.6493063588</v>
      </c>
      <c r="D13" s="11">
        <f t="shared" si="3"/>
        <v>240.52971548959999</v>
      </c>
      <c r="E13" s="11">
        <f t="shared" si="3"/>
        <v>304.10000000000002</v>
      </c>
      <c r="F13" s="11">
        <f t="shared" si="3"/>
        <v>227.39999999999998</v>
      </c>
      <c r="G13" s="11">
        <f t="shared" si="3"/>
        <v>271.89999999999998</v>
      </c>
      <c r="H13" s="11">
        <f t="shared" si="3"/>
        <v>310.8</v>
      </c>
      <c r="I13" s="11">
        <f t="shared" si="3"/>
        <v>299.2</v>
      </c>
      <c r="J13" s="11">
        <f t="shared" si="3"/>
        <v>437.3</v>
      </c>
      <c r="K13" s="11">
        <f t="shared" si="3"/>
        <v>378.841298892</v>
      </c>
      <c r="L13" s="11">
        <f t="shared" si="3"/>
        <v>399.42160326300001</v>
      </c>
      <c r="M13" s="11">
        <f t="shared" ref="M13:R13" si="4">SUM(M11:M12)</f>
        <v>388.91953339100002</v>
      </c>
      <c r="N13" s="11">
        <f t="shared" si="4"/>
        <v>464.72192274500003</v>
      </c>
      <c r="O13" s="11">
        <f t="shared" si="4"/>
        <v>659.3470802249999</v>
      </c>
      <c r="P13" s="11">
        <f t="shared" si="4"/>
        <v>796.56995579700015</v>
      </c>
      <c r="Q13" s="11">
        <f t="shared" si="4"/>
        <v>551.90416823600003</v>
      </c>
      <c r="R13" s="11">
        <f t="shared" si="4"/>
        <v>761.2882996589999</v>
      </c>
      <c r="S13" s="11">
        <f t="shared" ref="S13" si="5">SUM(S11:S12)</f>
        <v>491.20929374499997</v>
      </c>
    </row>
    <row r="14" spans="1:19" ht="18.75" customHeight="1" thickBot="1">
      <c r="A14" s="24" t="s">
        <v>1</v>
      </c>
      <c r="B14" s="25">
        <f>B13+B10</f>
        <v>491.27018393358003</v>
      </c>
      <c r="C14" s="25">
        <f>C13+C10</f>
        <v>628.874316875575</v>
      </c>
      <c r="D14" s="25">
        <f>D13+D10</f>
        <v>774.45336362052001</v>
      </c>
      <c r="E14" s="26">
        <f>E13+E10</f>
        <v>1007.8000000000001</v>
      </c>
      <c r="F14" s="26">
        <f t="shared" ref="F14:K14" si="6">F13+F10</f>
        <v>753.4</v>
      </c>
      <c r="G14" s="26">
        <f t="shared" si="6"/>
        <v>829.4</v>
      </c>
      <c r="H14" s="26">
        <f t="shared" si="6"/>
        <v>997.09999999999991</v>
      </c>
      <c r="I14" s="26">
        <f t="shared" si="6"/>
        <v>1048.6000000000001</v>
      </c>
      <c r="J14" s="26">
        <f t="shared" si="6"/>
        <v>1172.3</v>
      </c>
      <c r="K14" s="26">
        <f t="shared" si="6"/>
        <v>1255.0343522319999</v>
      </c>
      <c r="L14" s="26">
        <f t="shared" ref="L14:R14" si="7">L13+L10</f>
        <v>1459.2016593120002</v>
      </c>
      <c r="M14" s="26">
        <f t="shared" si="7"/>
        <v>1682.6724503779999</v>
      </c>
      <c r="N14" s="26">
        <f t="shared" si="7"/>
        <v>2047.1162835619998</v>
      </c>
      <c r="O14" s="26">
        <f t="shared" si="7"/>
        <v>2427.938971085</v>
      </c>
      <c r="P14" s="26">
        <f t="shared" si="7"/>
        <v>2748.3410242480004</v>
      </c>
      <c r="Q14" s="26">
        <f t="shared" si="7"/>
        <v>2187.3829848939999</v>
      </c>
      <c r="R14" s="26">
        <f t="shared" si="7"/>
        <v>2657.0124570190001</v>
      </c>
      <c r="S14" s="26">
        <f t="shared" ref="S14" si="8">S13+S10</f>
        <v>1547.551906787</v>
      </c>
    </row>
    <row r="15" spans="1:19" ht="15" customHeight="1" thickBot="1">
      <c r="A15" s="4" t="s">
        <v>3</v>
      </c>
      <c r="B15" s="10"/>
      <c r="C15" s="5">
        <f>C14/B14-1</f>
        <v>0.28009868590070819</v>
      </c>
      <c r="D15" s="5">
        <f>D14/C14-1</f>
        <v>0.23149148063196923</v>
      </c>
      <c r="E15" s="5">
        <f>E14/D14-1</f>
        <v>0.30130495565104076</v>
      </c>
      <c r="F15" s="5">
        <f>F14/E14-1</f>
        <v>-0.25243103790434618</v>
      </c>
      <c r="G15" s="5">
        <f t="shared" ref="G15:R15" si="9">G14/F14-1</f>
        <v>0.10087602867002921</v>
      </c>
      <c r="H15" s="5">
        <f t="shared" si="9"/>
        <v>0.20219435736677105</v>
      </c>
      <c r="I15" s="5">
        <f t="shared" si="9"/>
        <v>5.1649784374686813E-2</v>
      </c>
      <c r="J15" s="5">
        <f t="shared" si="9"/>
        <v>0.11796681289338151</v>
      </c>
      <c r="K15" s="5">
        <f t="shared" si="9"/>
        <v>7.0574385594131206E-2</v>
      </c>
      <c r="L15" s="5">
        <f t="shared" si="9"/>
        <v>0.16267866032264489</v>
      </c>
      <c r="M15" s="5">
        <f t="shared" si="9"/>
        <v>0.15314592718552977</v>
      </c>
      <c r="N15" s="5">
        <f t="shared" si="9"/>
        <v>0.21658631963822206</v>
      </c>
      <c r="O15" s="5">
        <f t="shared" si="9"/>
        <v>0.18602884974387757</v>
      </c>
      <c r="P15" s="5">
        <f t="shared" si="9"/>
        <v>0.13196462389654662</v>
      </c>
      <c r="Q15" s="5">
        <f t="shared" si="9"/>
        <v>-0.20410787249645979</v>
      </c>
      <c r="R15" s="5">
        <f t="shared" si="9"/>
        <v>0.21469924351073733</v>
      </c>
      <c r="S15" s="5"/>
    </row>
    <row r="16" spans="1:19" ht="15" customHeight="1" thickBot="1">
      <c r="A16" s="3" t="s">
        <v>2</v>
      </c>
      <c r="B16" s="16">
        <v>933.47018393358007</v>
      </c>
      <c r="C16" s="16">
        <v>1260.816316875575</v>
      </c>
      <c r="D16" s="16">
        <v>1573.13236362052</v>
      </c>
      <c r="E16" s="15">
        <v>2087.6999999999998</v>
      </c>
      <c r="F16" s="15">
        <v>1782</v>
      </c>
      <c r="G16" s="15">
        <v>1980.9</v>
      </c>
      <c r="H16" s="15">
        <v>2234.4</v>
      </c>
      <c r="I16" s="15">
        <v>2263</v>
      </c>
      <c r="J16" s="15">
        <v>2441.6999999999998</v>
      </c>
      <c r="K16" s="15">
        <v>2585</v>
      </c>
      <c r="L16" s="15">
        <v>3011.4746455080003</v>
      </c>
      <c r="M16" s="15">
        <v>3635.3454925957303</v>
      </c>
      <c r="N16" s="15">
        <v>4328.1342275999996</v>
      </c>
      <c r="O16" s="15">
        <f>2549174.13422234/1000+O14</f>
        <v>4977.1131053073404</v>
      </c>
      <c r="P16" s="15">
        <f>2869858.82215929/1000+P14</f>
        <v>5618.1998464072904</v>
      </c>
      <c r="Q16" s="15">
        <f>Q14+2657.61324246</f>
        <v>4844.9962273540004</v>
      </c>
      <c r="R16" s="15">
        <f>R14+3202.31572452</f>
        <v>5859.3281815390001</v>
      </c>
      <c r="S16" s="15">
        <f>S14+1630.98423</f>
        <v>3178.536136787</v>
      </c>
    </row>
    <row r="17" spans="1:19" ht="28.8" thickBot="1">
      <c r="A17" s="28" t="s">
        <v>15</v>
      </c>
      <c r="B17" s="29">
        <f t="shared" ref="B17:K17" si="10">B14/B16</f>
        <v>0.52628374466488126</v>
      </c>
      <c r="C17" s="29">
        <f t="shared" si="10"/>
        <v>0.49878345359138948</v>
      </c>
      <c r="D17" s="29">
        <f t="shared" si="10"/>
        <v>0.49230019134444436</v>
      </c>
      <c r="E17" s="29">
        <f t="shared" si="10"/>
        <v>0.48273219332279549</v>
      </c>
      <c r="F17" s="29">
        <f t="shared" si="10"/>
        <v>0.42278338945005611</v>
      </c>
      <c r="G17" s="29">
        <f t="shared" si="10"/>
        <v>0.41869857135645411</v>
      </c>
      <c r="H17" s="29">
        <f t="shared" si="10"/>
        <v>0.44624955245255993</v>
      </c>
      <c r="I17" s="29">
        <f t="shared" si="10"/>
        <v>0.46336721166593026</v>
      </c>
      <c r="J17" s="29">
        <f t="shared" si="10"/>
        <v>0.4801163124052914</v>
      </c>
      <c r="K17" s="29">
        <f t="shared" si="10"/>
        <v>0.48550651923868471</v>
      </c>
      <c r="L17" s="29">
        <f t="shared" ref="L17:Q17" si="11">L14/L16</f>
        <v>0.48454721725404071</v>
      </c>
      <c r="M17" s="29">
        <f t="shared" si="11"/>
        <v>0.46286452107651765</v>
      </c>
      <c r="N17" s="29">
        <f t="shared" si="11"/>
        <v>0.47297892715706036</v>
      </c>
      <c r="O17" s="29">
        <f t="shared" si="11"/>
        <v>0.48782073457321462</v>
      </c>
      <c r="P17" s="29">
        <f t="shared" si="11"/>
        <v>0.48918534395060748</v>
      </c>
      <c r="Q17" s="29">
        <f t="shared" si="11"/>
        <v>0.45147258785144528</v>
      </c>
      <c r="R17" s="29">
        <f t="shared" ref="R17:S17" si="12">R14/R16</f>
        <v>0.453467082692254</v>
      </c>
      <c r="S17" s="29">
        <f t="shared" si="12"/>
        <v>0.48687566860615639</v>
      </c>
    </row>
    <row r="18" spans="1:19">
      <c r="A18" s="12" t="s">
        <v>10</v>
      </c>
      <c r="Q18" s="33"/>
      <c r="R18" s="33"/>
      <c r="S18" s="33"/>
    </row>
    <row r="19" spans="1:19">
      <c r="A19" s="22" t="s">
        <v>12</v>
      </c>
      <c r="L19" s="27"/>
      <c r="M19" s="21"/>
      <c r="N19" s="21"/>
      <c r="O19" s="21"/>
      <c r="P19" s="21"/>
      <c r="Q19" s="21"/>
      <c r="R19" s="21"/>
      <c r="S19" s="21"/>
    </row>
    <row r="20" spans="1:19">
      <c r="A20" s="22" t="s">
        <v>19</v>
      </c>
      <c r="B20" s="13"/>
      <c r="C20" s="14"/>
      <c r="D20" s="14"/>
      <c r="E20" s="14"/>
      <c r="F20" s="14"/>
      <c r="M20" s="27"/>
      <c r="N20" s="27"/>
      <c r="O20" s="27"/>
      <c r="P20" s="17"/>
      <c r="Q20" s="17"/>
      <c r="R20" s="17"/>
      <c r="S20" s="17"/>
    </row>
    <row r="21" spans="1:19">
      <c r="A21" s="23"/>
      <c r="M21" s="27"/>
      <c r="N21" s="27"/>
      <c r="O21" s="32"/>
      <c r="P21" s="27"/>
      <c r="Q21" s="31"/>
      <c r="R21" s="31"/>
      <c r="S21" s="31"/>
    </row>
  </sheetData>
  <mergeCells count="2">
    <mergeCell ref="A1:O1"/>
    <mergeCell ref="A2:O2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7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ayms</cp:lastModifiedBy>
  <cp:lastPrinted>2021-11-12T08:22:09Z</cp:lastPrinted>
  <dcterms:created xsi:type="dcterms:W3CDTF">2014-09-18T09:05:36Z</dcterms:created>
  <dcterms:modified xsi:type="dcterms:W3CDTF">2022-07-11T08:43:08Z</dcterms:modified>
</cp:coreProperties>
</file>